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079210\Documents\"/>
    </mc:Choice>
  </mc:AlternateContent>
  <xr:revisionPtr revIDLastSave="0" documentId="8_{0F7923F0-2296-4673-B821-60C5E591A920}" xr6:coauthVersionLast="46" xr6:coauthVersionMax="46" xr10:uidLastSave="{00000000-0000-0000-0000-000000000000}"/>
  <bookViews>
    <workbookView xWindow="-17985" yWindow="743" windowWidth="15990" windowHeight="12210" xr2:uid="{00000000-000D-0000-FFFF-FFFF00000000}"/>
  </bookViews>
  <sheets>
    <sheet name="STATEWIDE" sheetId="2" r:id="rId1"/>
    <sheet name="JACK CLEVELAND" sheetId="3" r:id="rId2"/>
    <sheet name="HOLLYWOOD COLUMBUS" sheetId="4" r:id="rId3"/>
    <sheet name="HARD ROCK CINCINNATI" sheetId="5" r:id="rId4"/>
    <sheet name="HOLLYWOOD TOLEDO" sheetId="6" r:id="rId5"/>
    <sheet name="REVENUE REPORTING NOTES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2" l="1"/>
  <c r="C15" i="2"/>
  <c r="D15" i="2"/>
  <c r="F15" i="2"/>
  <c r="G15" i="2"/>
  <c r="J15" i="2"/>
  <c r="K15" i="2"/>
  <c r="B15" i="3"/>
  <c r="C15" i="3"/>
  <c r="D15" i="3"/>
  <c r="F15" i="3"/>
  <c r="G15" i="3"/>
  <c r="J15" i="3"/>
  <c r="K15" i="3"/>
  <c r="B15" i="4"/>
  <c r="C15" i="4"/>
  <c r="D15" i="4"/>
  <c r="F15" i="4"/>
  <c r="G15" i="4"/>
  <c r="J15" i="4"/>
  <c r="K15" i="4"/>
  <c r="B15" i="5"/>
  <c r="C15" i="5"/>
  <c r="D15" i="5"/>
  <c r="F15" i="5"/>
  <c r="G15" i="5"/>
  <c r="J15" i="5"/>
  <c r="K15" i="5"/>
  <c r="B15" i="6"/>
  <c r="C15" i="6"/>
  <c r="D15" i="6"/>
  <c r="F15" i="6"/>
  <c r="G15" i="6"/>
  <c r="J15" i="6"/>
  <c r="K15" i="6"/>
</calcChain>
</file>

<file path=xl/sharedStrings.xml><?xml version="1.0" encoding="utf-8"?>
<sst xmlns="http://schemas.openxmlformats.org/spreadsheetml/2006/main" count="127" uniqueCount="41">
  <si>
    <t>2021 STATEWIDE CASINO REVENUE</t>
  </si>
  <si>
    <t>Month</t>
  </si>
  <si>
    <t>Total Revenue</t>
  </si>
  <si>
    <t>Table Promotional</t>
  </si>
  <si>
    <t>Slot Promotional</t>
  </si>
  <si>
    <t># of Tables</t>
  </si>
  <si>
    <t>Table Drop</t>
  </si>
  <si>
    <t>Table Revenue</t>
  </si>
  <si>
    <t>Table Payout %</t>
  </si>
  <si>
    <t># of Slots</t>
  </si>
  <si>
    <t>Slot Coin In</t>
  </si>
  <si>
    <t>Slot Revenue</t>
  </si>
  <si>
    <t>Slot Payout %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</si>
  <si>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</si>
  <si>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</si>
  <si>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</si>
  <si>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</si>
  <si>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</si>
  <si>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</si>
  <si>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</si>
  <si>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</si>
  <si>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Total</t>
  </si>
  <si>
    <t>2021 JACK CLEVELAND CASINO REVENUE</t>
  </si>
  <si>
    <t>2021 HOLLYWOOD COLUMBUS CASINO REVENUE</t>
  </si>
  <si>
    <t>2021 HARD ROCK CINCINNATI CASINO REVENUE</t>
  </si>
  <si>
    <t>2021 HOLLYWOOD TOLEDO CASINO REVENUE</t>
  </si>
  <si>
    <t>OHIO CASINO CONTROL COMMISSION REVENUE REPORTING NOTES</t>
  </si>
  <si>
    <t>1. Total Revenue is total gross casino revenue as defined at Ohio Rev. Code §5753.01.</t>
  </si>
  <si>
    <t xml:space="preserve">2. Table Promotional is the total amount of promotional gaming credit redeemed for table games. </t>
  </si>
  <si>
    <t xml:space="preserve">3. Slot Promotional is the total amount of promotional gaming credit redeemed for slot machines. </t>
  </si>
  <si>
    <t xml:space="preserve">4. # of Tables is the total number of table games reported by the casino operator on the last day of the reported month. </t>
  </si>
  <si>
    <t xml:space="preserve">5. Table Drop is the total amount converted to gaming chips on table games including Table Promotional. </t>
  </si>
  <si>
    <t xml:space="preserve">6. Table Revenue is total gross casino revenue from table games. </t>
  </si>
  <si>
    <t xml:space="preserve">7. Table Payout % is the percentage of Table Drop returned to patrons as winnings. </t>
  </si>
  <si>
    <t xml:space="preserve">8. # of Slots is the total number of slot machine games reported by the casino operator on the last day of the reported month. </t>
  </si>
  <si>
    <t xml:space="preserve">9. Slot Coin In is the total amount wagered on slot machines including Slot Promotional. </t>
  </si>
  <si>
    <t xml:space="preserve">10. Slot Revenue is total gross casino revenue from slot machines. </t>
  </si>
  <si>
    <t xml:space="preserve">11. Slot Payout % is the percentage of Slot Coin In returned to patrons as winnings. </t>
  </si>
  <si>
    <t xml:space="preserve">12. Amounts shown are as reported to the Ohio Casino Control Commission and may differ from amounts reported to the Ohio Department of Taxation. </t>
  </si>
  <si>
    <t>*Note: Ohio casinos were closed during specified hours November 19, 2020 through February 11, 2021 in accordance with directives issued by the Ohio Department of Health.</t>
  </si>
  <si>
    <t xml:space="preserve">*Adjustments to the listed information may be necessary and will be made with future postings.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</si>
</sst>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"/>
    <numFmt numFmtId="165" formatCode="##.##%"/>
  </numFmts>
  <fonts count="2" x14ac:knownFonts="1"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/>
  </cellStyleXfs>
  <cellXfs count="6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right"/>
    </xf>
    <xf numFmtId="164" fontId="0" fillId="0" borderId="0" xfId="0" applyNumberFormat="1" applyFill="1" applyAlignment="1" applyProtection="1"/>
    <xf numFmtId="165" fontId="0" fillId="0" borderId="0" xfId="0" applyNumberFormat="1" applyFill="1" applyAlignment="1" applyProtection="1"/>
    <xf numFmtId="0" fontId="0" fillId="0" borderId="0" xfId="0"/>
    <xf numFmtId="0" fontId="1" fillId="0" borderId="0" xfId="0" applyNumberFormat="1" applyFont="1" applyFill="1" applyAlignment="1" applyProtection="1">
      <alignment horizontal="center"/>
    </xf>
  </cellXfs>
  <cellStyles count="1">
    <cellStyle name="Normal" xfId="0" builtinId="0"/>
  </cellStyles>
  <dxfs count="55"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5" formatCode="##.##%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  <dxf>
      <numFmt numFmtId="164" formatCode="#,###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05000" cy="4095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0" cy="4095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05000" cy="4095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0" cy="40957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05000" cy="4095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0" cy="40957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05000" cy="4095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0" cy="40957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05000" cy="4095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0" cy="40957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05000" cy="4095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0" cy="409575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6:L15" totalsRowCount="1">
  <tableColumns count="12">
    <tableColumn id="1" xr3:uid="{00000000-0010-0000-0000-000001000000}" name="Month" totalsRowLabel="Total"/>
    <tableColumn id="2" xr3:uid="{00000000-0010-0000-0000-000002000000}" name="Total Revenue" totalsRowFunction="custom" dataDxfId="54">
      <totalsRowFormula>SUM(Table1[Total Revenue])</totalsRowFormula>
    </tableColumn>
    <tableColumn id="3" xr3:uid="{00000000-0010-0000-0000-000003000000}" name="Table Promotional" totalsRowFunction="custom" dataDxfId="53">
      <totalsRowFormula>SUM(Table1[Table Promotional])</totalsRowFormula>
    </tableColumn>
    <tableColumn id="4" xr3:uid="{00000000-0010-0000-0000-000004000000}" name="Slot Promotional" totalsRowFunction="custom" dataDxfId="52">
      <totalsRowFormula>SUM(Table1[Slot Promotional])</totalsRowFormula>
    </tableColumn>
    <tableColumn id="5" xr3:uid="{00000000-0010-0000-0000-000005000000}" name="# of Tables" dataDxfId="51"/>
    <tableColumn id="6" xr3:uid="{00000000-0010-0000-0000-000006000000}" name="Table Drop" totalsRowFunction="custom" dataDxfId="50">
      <totalsRowFormula>SUM(Table1[Table Drop])</totalsRowFormula>
    </tableColumn>
    <tableColumn id="7" xr3:uid="{00000000-0010-0000-0000-000007000000}" name="Table Revenue" totalsRowFunction="custom" dataDxfId="49">
      <totalsRowFormula>SUM(Table1[Table Revenue])</totalsRowFormula>
    </tableColumn>
    <tableColumn id="8" xr3:uid="{00000000-0010-0000-0000-000008000000}" name="Table Payout %" dataDxfId="48"/>
    <tableColumn id="9" xr3:uid="{00000000-0010-0000-0000-000009000000}" name="# of Slots" dataDxfId="47"/>
    <tableColumn id="10" xr3:uid="{00000000-0010-0000-0000-00000A000000}" name="Slot Coin In" totalsRowFunction="custom" dataDxfId="46">
      <totalsRowFormula>SUM(Table1[Slot Coin In])</totalsRowFormula>
    </tableColumn>
    <tableColumn id="11" xr3:uid="{00000000-0010-0000-0000-00000B000000}" name="Slot Revenue" totalsRowFunction="custom" dataDxfId="45">
      <totalsRowFormula>SUM(Table1[Slot Revenue])</totalsRowFormula>
    </tableColumn>
    <tableColumn id="12" xr3:uid="{00000000-0010-0000-0000-00000C000000}" name="Slot Payout %" dataDxfId="4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1" displayName="Table11" ref="A6:L15" totalsRowCount="1">
  <tableColumns count="12">
    <tableColumn id="1" xr3:uid="{00000000-0010-0000-0100-000001000000}" name="Month" totalsRowLabel="Total"/>
    <tableColumn id="2" xr3:uid="{00000000-0010-0000-0100-000002000000}" name="Total Revenue" totalsRowFunction="custom" dataDxfId="43">
      <totalsRowFormula>SUM(Table11[Total Revenue])</totalsRowFormula>
    </tableColumn>
    <tableColumn id="3" xr3:uid="{00000000-0010-0000-0100-000003000000}" name="Table Promotional" totalsRowFunction="custom" dataDxfId="42">
      <totalsRowFormula>SUM(Table11[Table Promotional])</totalsRowFormula>
    </tableColumn>
    <tableColumn id="4" xr3:uid="{00000000-0010-0000-0100-000004000000}" name="Slot Promotional" totalsRowFunction="custom" dataDxfId="41">
      <totalsRowFormula>SUM(Table11[Slot Promotional])</totalsRowFormula>
    </tableColumn>
    <tableColumn id="5" xr3:uid="{00000000-0010-0000-0100-000005000000}" name="# of Tables" dataDxfId="40"/>
    <tableColumn id="6" xr3:uid="{00000000-0010-0000-0100-000006000000}" name="Table Drop" totalsRowFunction="custom" dataDxfId="39">
      <totalsRowFormula>SUM(Table11[Table Drop])</totalsRowFormula>
    </tableColumn>
    <tableColumn id="7" xr3:uid="{00000000-0010-0000-0100-000007000000}" name="Table Revenue" totalsRowFunction="custom" dataDxfId="38">
      <totalsRowFormula>SUM(Table11[Table Revenue])</totalsRowFormula>
    </tableColumn>
    <tableColumn id="8" xr3:uid="{00000000-0010-0000-0100-000008000000}" name="Table Payout %" dataDxfId="37"/>
    <tableColumn id="9" xr3:uid="{00000000-0010-0000-0100-000009000000}" name="# of Slots" dataDxfId="36"/>
    <tableColumn id="10" xr3:uid="{00000000-0010-0000-0100-00000A000000}" name="Slot Coin In" totalsRowFunction="custom" dataDxfId="35">
      <totalsRowFormula>SUM(Table11[Slot Coin In])</totalsRowFormula>
    </tableColumn>
    <tableColumn id="11" xr3:uid="{00000000-0010-0000-0100-00000B000000}" name="Slot Revenue" totalsRowFunction="custom" dataDxfId="34">
      <totalsRowFormula>SUM(Table11[Slot Revenue])</totalsRowFormula>
    </tableColumn>
    <tableColumn id="12" xr3:uid="{00000000-0010-0000-0100-00000C000000}" name="Slot Payout %" dataDxfId="33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2" displayName="Table12" ref="A6:L15" totalsRowCount="1">
  <tableColumns count="12">
    <tableColumn id="1" xr3:uid="{00000000-0010-0000-0200-000001000000}" name="Month" totalsRowLabel="Total"/>
    <tableColumn id="2" xr3:uid="{00000000-0010-0000-0200-000002000000}" name="Total Revenue" totalsRowFunction="custom" dataDxfId="32">
      <totalsRowFormula>SUM(Table12[Total Revenue])</totalsRowFormula>
    </tableColumn>
    <tableColumn id="3" xr3:uid="{00000000-0010-0000-0200-000003000000}" name="Table Promotional" totalsRowFunction="custom" dataDxfId="31">
      <totalsRowFormula>SUM(Table12[Table Promotional])</totalsRowFormula>
    </tableColumn>
    <tableColumn id="4" xr3:uid="{00000000-0010-0000-0200-000004000000}" name="Slot Promotional" totalsRowFunction="custom" dataDxfId="30">
      <totalsRowFormula>SUM(Table12[Slot Promotional])</totalsRowFormula>
    </tableColumn>
    <tableColumn id="5" xr3:uid="{00000000-0010-0000-0200-000005000000}" name="# of Tables" dataDxfId="29"/>
    <tableColumn id="6" xr3:uid="{00000000-0010-0000-0200-000006000000}" name="Table Drop" totalsRowFunction="custom" dataDxfId="28">
      <totalsRowFormula>SUM(Table12[Table Drop])</totalsRowFormula>
    </tableColumn>
    <tableColumn id="7" xr3:uid="{00000000-0010-0000-0200-000007000000}" name="Table Revenue" totalsRowFunction="custom" dataDxfId="27">
      <totalsRowFormula>SUM(Table12[Table Revenue])</totalsRowFormula>
    </tableColumn>
    <tableColumn id="8" xr3:uid="{00000000-0010-0000-0200-000008000000}" name="Table Payout %" dataDxfId="26"/>
    <tableColumn id="9" xr3:uid="{00000000-0010-0000-0200-000009000000}" name="# of Slots" dataDxfId="25"/>
    <tableColumn id="10" xr3:uid="{00000000-0010-0000-0200-00000A000000}" name="Slot Coin In" totalsRowFunction="custom" dataDxfId="24">
      <totalsRowFormula>SUM(Table12[Slot Coin In])</totalsRowFormula>
    </tableColumn>
    <tableColumn id="11" xr3:uid="{00000000-0010-0000-0200-00000B000000}" name="Slot Revenue" totalsRowFunction="custom" dataDxfId="23">
      <totalsRowFormula>SUM(Table12[Slot Revenue])</totalsRowFormula>
    </tableColumn>
    <tableColumn id="12" xr3:uid="{00000000-0010-0000-0200-00000C000000}" name="Slot Payout %" dataDxfId="22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13" displayName="Table13" ref="A6:L15" totalsRowCount="1">
  <tableColumns count="12">
    <tableColumn id="1" xr3:uid="{00000000-0010-0000-0300-000001000000}" name="Month" totalsRowLabel="Total"/>
    <tableColumn id="2" xr3:uid="{00000000-0010-0000-0300-000002000000}" name="Total Revenue" totalsRowFunction="custom" dataDxfId="21">
      <totalsRowFormula>SUM(Table13[Total Revenue])</totalsRowFormula>
    </tableColumn>
    <tableColumn id="3" xr3:uid="{00000000-0010-0000-0300-000003000000}" name="Table Promotional" totalsRowFunction="custom" dataDxfId="20">
      <totalsRowFormula>SUM(Table13[Table Promotional])</totalsRowFormula>
    </tableColumn>
    <tableColumn id="4" xr3:uid="{00000000-0010-0000-0300-000004000000}" name="Slot Promotional" totalsRowFunction="custom" dataDxfId="19">
      <totalsRowFormula>SUM(Table13[Slot Promotional])</totalsRowFormula>
    </tableColumn>
    <tableColumn id="5" xr3:uid="{00000000-0010-0000-0300-000005000000}" name="# of Tables" dataDxfId="18"/>
    <tableColumn id="6" xr3:uid="{00000000-0010-0000-0300-000006000000}" name="Table Drop" totalsRowFunction="custom" dataDxfId="17">
      <totalsRowFormula>SUM(Table13[Table Drop])</totalsRowFormula>
    </tableColumn>
    <tableColumn id="7" xr3:uid="{00000000-0010-0000-0300-000007000000}" name="Table Revenue" totalsRowFunction="custom" dataDxfId="16">
      <totalsRowFormula>SUM(Table13[Table Revenue])</totalsRowFormula>
    </tableColumn>
    <tableColumn id="8" xr3:uid="{00000000-0010-0000-0300-000008000000}" name="Table Payout %" dataDxfId="15"/>
    <tableColumn id="9" xr3:uid="{00000000-0010-0000-0300-000009000000}" name="# of Slots" dataDxfId="14"/>
    <tableColumn id="10" xr3:uid="{00000000-0010-0000-0300-00000A000000}" name="Slot Coin In" totalsRowFunction="custom" dataDxfId="13">
      <totalsRowFormula>SUM(Table13[Slot Coin In])</totalsRowFormula>
    </tableColumn>
    <tableColumn id="11" xr3:uid="{00000000-0010-0000-0300-00000B000000}" name="Slot Revenue" totalsRowFunction="custom" dataDxfId="12">
      <totalsRowFormula>SUM(Table13[Slot Revenue])</totalsRowFormula>
    </tableColumn>
    <tableColumn id="12" xr3:uid="{00000000-0010-0000-0300-00000C000000}" name="Slot Payout %" dataDxfId="11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14" displayName="Table14" ref="A6:L15" totalsRowCount="1">
  <tableColumns count="12">
    <tableColumn id="1" xr3:uid="{00000000-0010-0000-0400-000001000000}" name="Month" totalsRowLabel="Total"/>
    <tableColumn id="2" xr3:uid="{00000000-0010-0000-0400-000002000000}" name="Total Revenue" totalsRowFunction="custom" dataDxfId="10">
      <totalsRowFormula>SUM(Table14[Total Revenue])</totalsRowFormula>
    </tableColumn>
    <tableColumn id="3" xr3:uid="{00000000-0010-0000-0400-000003000000}" name="Table Promotional" totalsRowFunction="custom" dataDxfId="9">
      <totalsRowFormula>SUM(Table14[Table Promotional])</totalsRowFormula>
    </tableColumn>
    <tableColumn id="4" xr3:uid="{00000000-0010-0000-0400-000004000000}" name="Slot Promotional" totalsRowFunction="custom" dataDxfId="8">
      <totalsRowFormula>SUM(Table14[Slot Promotional])</totalsRowFormula>
    </tableColumn>
    <tableColumn id="5" xr3:uid="{00000000-0010-0000-0400-000005000000}" name="# of Tables" dataDxfId="7"/>
    <tableColumn id="6" xr3:uid="{00000000-0010-0000-0400-000006000000}" name="Table Drop" totalsRowFunction="custom" dataDxfId="6">
      <totalsRowFormula>SUM(Table14[Table Drop])</totalsRowFormula>
    </tableColumn>
    <tableColumn id="7" xr3:uid="{00000000-0010-0000-0400-000007000000}" name="Table Revenue" totalsRowFunction="custom" dataDxfId="5">
      <totalsRowFormula>SUM(Table14[Table Revenue])</totalsRowFormula>
    </tableColumn>
    <tableColumn id="8" xr3:uid="{00000000-0010-0000-0400-000008000000}" name="Table Payout %" dataDxfId="4"/>
    <tableColumn id="9" xr3:uid="{00000000-0010-0000-0400-000009000000}" name="# of Slots" dataDxfId="3"/>
    <tableColumn id="10" xr3:uid="{00000000-0010-0000-0400-00000A000000}" name="Slot Coin In" totalsRowFunction="custom" dataDxfId="2">
      <totalsRowFormula>SUM(Table14[Slot Coin In])</totalsRowFormula>
    </tableColumn>
    <tableColumn id="11" xr3:uid="{00000000-0010-0000-0400-00000B000000}" name="Slot Revenue" totalsRowFunction="custom" dataDxfId="1">
      <totalsRowFormula>SUM(Table14[Slot Revenue])</totalsRowFormula>
    </tableColumn>
    <tableColumn id="12" xr3:uid="{00000000-0010-0000-0400-00000C000000}" name="Slot Payout %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18"/>
  <sheetViews>
    <sheetView tabSelected="1" workbookViewId="0"/>
  </sheetViews>
  <sheetFormatPr defaultRowHeight="15" x14ac:dyDescent="0.25"/>
  <cols>
    <col min="1" max="1" width="10.28515625" customWidth="1"/>
    <col min="2" max="2" width="16.7109375" customWidth="1"/>
    <col min="3" max="3" width="20.28515625" customWidth="1"/>
    <col min="4" max="4" width="18.85546875" customWidth="1"/>
    <col min="5" max="5" width="13.7109375" customWidth="1"/>
    <col min="6" max="6" width="14" customWidth="1"/>
    <col min="7" max="7" width="17" customWidth="1"/>
    <col min="8" max="8" width="17.5703125" customWidth="1"/>
    <col min="9" max="9" width="12.28515625" customWidth="1"/>
    <col min="10" max="10" width="14.140625" customWidth="1"/>
    <col min="11" max="11" width="15.7109375" customWidth="1"/>
    <col min="12" max="12" width="16.140625" customWidth="1"/>
  </cols>
  <sheetData>
    <row r="4" spans="1:12" ht="18.75" x14ac:dyDescent="0.3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</row>
    <row r="7" spans="1:12" x14ac:dyDescent="0.25">
      <c r="A7" t="s">
        <v>13</v>
      </c>
      <c r="B7" s="2">
        <v>64867431</v>
      </c>
      <c r="C7" s="2">
        <v>2261887</v>
      </c>
      <c r="D7" s="2">
        <v>8233142</v>
      </c>
      <c r="E7" s="2">
        <v>254</v>
      </c>
      <c r="F7" s="2">
        <v>78510396</v>
      </c>
      <c r="G7" s="2">
        <v>17498958</v>
      </c>
      <c r="H7" s="3">
        <v>0.77710000000000001</v>
      </c>
      <c r="I7" s="2">
        <v>4870</v>
      </c>
      <c r="J7" s="2">
        <v>589922111</v>
      </c>
      <c r="K7" s="2">
        <v>47368473</v>
      </c>
      <c r="L7" s="3">
        <v>0.91969999999999996</v>
      </c>
    </row>
    <row r="8" spans="1:12" x14ac:dyDescent="0.25">
      <c r="A8" t="s">
        <v>14</v>
      </c>
      <c r="B8" s="2">
        <v>67630125</v>
      </c>
      <c r="C8" s="2">
        <v>2250412</v>
      </c>
      <c r="D8" s="2">
        <v>8029942</v>
      </c>
      <c r="E8" s="2">
        <v>254</v>
      </c>
      <c r="F8" s="2">
        <v>81908143</v>
      </c>
      <c r="G8" s="2">
        <v>18470804</v>
      </c>
      <c r="H8" s="3">
        <v>0.77449999999999997</v>
      </c>
      <c r="I8" s="2">
        <v>4756</v>
      </c>
      <c r="J8" s="2">
        <v>608808117</v>
      </c>
      <c r="K8" s="2">
        <v>49159321</v>
      </c>
      <c r="L8" s="3">
        <v>0.91930000000000001</v>
      </c>
    </row>
    <row r="9" spans="1:12" x14ac:dyDescent="0.25">
      <c r="A9" t="s">
        <v>15</v>
      </c>
      <c r="B9" s="2">
        <v>91637918</v>
      </c>
      <c r="C9" s="2">
        <v>2531589</v>
      </c>
      <c r="D9" s="2">
        <v>9303458</v>
      </c>
      <c r="E9" s="2">
        <v>324</v>
      </c>
      <c r="F9" s="2">
        <v>103254231</v>
      </c>
      <c r="G9" s="2">
        <v>23623627</v>
      </c>
      <c r="H9" s="3">
        <v>0.7712</v>
      </c>
      <c r="I9" s="2">
        <v>4767</v>
      </c>
      <c r="J9" s="2">
        <v>807149396</v>
      </c>
      <c r="K9" s="2">
        <v>68014291</v>
      </c>
      <c r="L9" s="3">
        <v>0.91569999999999996</v>
      </c>
    </row>
    <row r="10" spans="1:12" x14ac:dyDescent="0.25">
      <c r="A10" t="s">
        <v>16</v>
      </c>
      <c r="B10" s="2">
        <v>92556028</v>
      </c>
      <c r="C10" s="2">
        <v>2527730</v>
      </c>
      <c r="D10" s="2">
        <v>9357343</v>
      </c>
      <c r="E10" s="2">
        <v>327</v>
      </c>
      <c r="F10" s="2">
        <v>103330233</v>
      </c>
      <c r="G10" s="2">
        <v>26899630</v>
      </c>
      <c r="H10" s="3">
        <v>0.73970000000000002</v>
      </c>
      <c r="I10" s="2">
        <v>4723</v>
      </c>
      <c r="J10" s="2">
        <v>789939298</v>
      </c>
      <c r="K10" s="2">
        <v>65656398</v>
      </c>
      <c r="L10" s="3">
        <v>0.91690000000000005</v>
      </c>
    </row>
    <row r="11" spans="1:12" x14ac:dyDescent="0.25">
      <c r="A11" t="s">
        <v>17</v>
      </c>
      <c r="B11" s="2">
        <v>86840948</v>
      </c>
      <c r="C11" s="2">
        <v>2542320</v>
      </c>
      <c r="D11" s="2">
        <v>9764384</v>
      </c>
      <c r="E11" s="2">
        <v>347</v>
      </c>
      <c r="F11" s="2">
        <v>103505919</v>
      </c>
      <c r="G11" s="2">
        <v>24620073</v>
      </c>
      <c r="H11" s="3">
        <v>0.7621</v>
      </c>
      <c r="I11" s="2">
        <v>5050</v>
      </c>
      <c r="J11" s="2">
        <v>760526137</v>
      </c>
      <c r="K11" s="2">
        <v>62220875</v>
      </c>
      <c r="L11" s="3">
        <v>0.91820000000000002</v>
      </c>
    </row>
    <row r="12" spans="1:12" x14ac:dyDescent="0.25">
      <c r="A12" t="s">
        <v>18</v>
      </c>
      <c r="B12" s="2">
        <v>84715331</v>
      </c>
      <c r="C12" s="2">
        <v>2476636</v>
      </c>
      <c r="D12" s="2">
        <v>9758161</v>
      </c>
      <c r="E12" s="2">
        <v>347</v>
      </c>
      <c r="F12" s="2">
        <v>101820175</v>
      </c>
      <c r="G12" s="2">
        <v>25440101</v>
      </c>
      <c r="H12" s="3">
        <v>0.75009999999999999</v>
      </c>
      <c r="I12" s="2">
        <v>5676</v>
      </c>
      <c r="J12" s="2">
        <v>722886841</v>
      </c>
      <c r="K12" s="2">
        <v>59275230</v>
      </c>
      <c r="L12" s="3">
        <v>0.91800000000000004</v>
      </c>
    </row>
    <row r="13" spans="1:12" x14ac:dyDescent="0.25">
      <c r="A13" t="s">
        <v>19</v>
      </c>
      <c r="B13" s="2">
        <v>90507449</v>
      </c>
      <c r="C13" s="2">
        <v>3381648</v>
      </c>
      <c r="D13" s="2">
        <v>11874140</v>
      </c>
      <c r="E13" s="2">
        <v>383</v>
      </c>
      <c r="F13" s="2">
        <v>111401979</v>
      </c>
      <c r="G13" s="2">
        <v>27262418</v>
      </c>
      <c r="H13" s="3">
        <v>0.75529999999999997</v>
      </c>
      <c r="I13" s="2">
        <v>5791</v>
      </c>
      <c r="J13" s="2">
        <v>792468742</v>
      </c>
      <c r="K13" s="2">
        <v>63245031</v>
      </c>
      <c r="L13" s="3">
        <v>0.92020000000000002</v>
      </c>
    </row>
    <row r="14" spans="1:12" x14ac:dyDescent="0.25">
      <c r="A14" t="s">
        <v>20</v>
      </c>
      <c r="B14" s="2">
        <v>82477352</v>
      </c>
      <c r="C14" s="2">
        <v>2729731</v>
      </c>
      <c r="D14" s="2">
        <v>10490424</v>
      </c>
      <c r="E14" s="2">
        <v>373</v>
      </c>
      <c r="F14" s="2">
        <v>107252470</v>
      </c>
      <c r="G14" s="2">
        <v>25110092</v>
      </c>
      <c r="H14" s="3">
        <v>0.76590000000000003</v>
      </c>
      <c r="I14" s="2">
        <v>5655</v>
      </c>
      <c r="J14" s="2">
        <v>715803746</v>
      </c>
      <c r="K14" s="2">
        <v>57367260</v>
      </c>
      <c r="L14" s="3">
        <v>0.91990000000000005</v>
      </c>
    </row>
    <row r="15" spans="1:12" x14ac:dyDescent="0.25">
      <c r="A15" t="s">
        <v>21</v>
      </c>
      <c r="B15" s="2">
        <f>SUM(Table1[Total Revenue])</f>
        <v>661232582</v>
      </c>
      <c r="C15" s="2">
        <f>SUM(Table1[Table Promotional])</f>
        <v>20701953</v>
      </c>
      <c r="D15" s="2">
        <f>SUM(Table1[Slot Promotional])</f>
        <v>76810994</v>
      </c>
      <c r="F15" s="2">
        <f>SUM(Table1[Table Drop])</f>
        <v>790983546</v>
      </c>
      <c r="G15" s="2">
        <f>SUM(Table1[Table Revenue])</f>
        <v>188925703</v>
      </c>
      <c r="J15" s="2">
        <f>SUM(Table1[Slot Coin In])</f>
        <v>5787504388</v>
      </c>
      <c r="K15" s="2">
        <f>SUM(Table1[Slot Revenue])</f>
        <v>472306879</v>
      </c>
    </row>
    <row r="17" spans="1:1" x14ac:dyDescent="0.25">
      <c r="A17" s="4" t="s">
        <v>39</v>
      </c>
    </row>
    <row r="18" spans="1:1" x14ac:dyDescent="0.25">
      <c r="A18" s="4" t="s">
        <v>40</v>
      </c>
    </row>
  </sheetData>
  <mergeCells count="1">
    <mergeCell ref="A4:L4"/>
  </mergeCells>
  <pageMargins left="0.25" right="0.25" top="0.25" bottom="0.25" header="0.3" footer="0.3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L15"/>
  <sheetViews>
    <sheetView workbookViewId="0"/>
  </sheetViews>
  <sheetFormatPr defaultRowHeight="15" x14ac:dyDescent="0.25"/>
  <cols>
    <col min="1" max="1" width="10.28515625" customWidth="1"/>
    <col min="2" max="2" width="16.7109375" customWidth="1"/>
    <col min="3" max="3" width="20.28515625" customWidth="1"/>
    <col min="4" max="4" width="18.85546875" customWidth="1"/>
    <col min="5" max="5" width="13.7109375" customWidth="1"/>
    <col min="6" max="6" width="14" customWidth="1"/>
    <col min="7" max="7" width="17" customWidth="1"/>
    <col min="8" max="8" width="17.5703125" customWidth="1"/>
    <col min="9" max="9" width="12.28515625" customWidth="1"/>
    <col min="10" max="10" width="14.140625" customWidth="1"/>
    <col min="11" max="11" width="15.7109375" customWidth="1"/>
    <col min="12" max="12" width="16.140625" customWidth="1"/>
  </cols>
  <sheetData>
    <row r="4" spans="1:12" ht="18.75" x14ac:dyDescent="0.3">
      <c r="A4" s="5" t="s">
        <v>22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</row>
    <row r="7" spans="1:12" x14ac:dyDescent="0.25">
      <c r="A7" t="s">
        <v>13</v>
      </c>
      <c r="B7" s="2">
        <v>16525203</v>
      </c>
      <c r="C7" s="2">
        <v>1058091</v>
      </c>
      <c r="D7" s="2">
        <v>1939332</v>
      </c>
      <c r="E7" s="2">
        <v>76</v>
      </c>
      <c r="F7" s="2">
        <v>30803665</v>
      </c>
      <c r="G7" s="2">
        <v>7133987</v>
      </c>
      <c r="H7" s="3">
        <v>0.76839999999999997</v>
      </c>
      <c r="I7" s="2">
        <v>880</v>
      </c>
      <c r="J7" s="2">
        <v>122497022</v>
      </c>
      <c r="K7" s="2">
        <v>9391216</v>
      </c>
      <c r="L7" s="3">
        <v>0.92330000000000001</v>
      </c>
    </row>
    <row r="8" spans="1:12" x14ac:dyDescent="0.25">
      <c r="A8" t="s">
        <v>14</v>
      </c>
      <c r="B8" s="2">
        <v>18360779</v>
      </c>
      <c r="C8" s="2">
        <v>890970</v>
      </c>
      <c r="D8" s="2">
        <v>1752539</v>
      </c>
      <c r="E8" s="2">
        <v>76</v>
      </c>
      <c r="F8" s="2">
        <v>31805522</v>
      </c>
      <c r="G8" s="2">
        <v>7870495</v>
      </c>
      <c r="H8" s="3">
        <v>0.75249999999999995</v>
      </c>
      <c r="I8" s="2">
        <v>868</v>
      </c>
      <c r="J8" s="2">
        <v>129024789</v>
      </c>
      <c r="K8" s="2">
        <v>10490284</v>
      </c>
      <c r="L8" s="3">
        <v>0.91869999999999996</v>
      </c>
    </row>
    <row r="9" spans="1:12" x14ac:dyDescent="0.25">
      <c r="A9" t="s">
        <v>15</v>
      </c>
      <c r="B9" s="2">
        <v>22215667</v>
      </c>
      <c r="C9" s="2">
        <v>1000660</v>
      </c>
      <c r="D9" s="2">
        <v>2054032</v>
      </c>
      <c r="E9" s="2">
        <v>91</v>
      </c>
      <c r="F9" s="2">
        <v>38577080</v>
      </c>
      <c r="G9" s="2">
        <v>9150820</v>
      </c>
      <c r="H9" s="3">
        <v>0.76280000000000003</v>
      </c>
      <c r="I9" s="2">
        <v>882</v>
      </c>
      <c r="J9" s="2">
        <v>166584040</v>
      </c>
      <c r="K9" s="2">
        <v>13064847</v>
      </c>
      <c r="L9" s="3">
        <v>0.92159999999999997</v>
      </c>
    </row>
    <row r="10" spans="1:12" x14ac:dyDescent="0.25">
      <c r="A10" t="s">
        <v>16</v>
      </c>
      <c r="B10" s="2">
        <v>24060207</v>
      </c>
      <c r="C10" s="2">
        <v>1019130</v>
      </c>
      <c r="D10" s="2">
        <v>1965696</v>
      </c>
      <c r="E10" s="2">
        <v>91</v>
      </c>
      <c r="F10" s="2">
        <v>39881347</v>
      </c>
      <c r="G10" s="2">
        <v>11010730</v>
      </c>
      <c r="H10" s="3">
        <v>0.72389999999999999</v>
      </c>
      <c r="I10" s="2">
        <v>876</v>
      </c>
      <c r="J10" s="2">
        <v>161939474</v>
      </c>
      <c r="K10" s="2">
        <v>13049477</v>
      </c>
      <c r="L10" s="3">
        <v>0.9194</v>
      </c>
    </row>
    <row r="11" spans="1:12" x14ac:dyDescent="0.25">
      <c r="A11" t="s">
        <v>17</v>
      </c>
      <c r="B11" s="2">
        <v>22468652</v>
      </c>
      <c r="C11" s="2">
        <v>1196715</v>
      </c>
      <c r="D11" s="2">
        <v>2263737</v>
      </c>
      <c r="E11" s="2">
        <v>99</v>
      </c>
      <c r="F11" s="2">
        <v>40062794</v>
      </c>
      <c r="G11" s="2">
        <v>9835384</v>
      </c>
      <c r="H11" s="3">
        <v>0.75449999999999995</v>
      </c>
      <c r="I11" s="2">
        <v>1192</v>
      </c>
      <c r="J11" s="2">
        <v>163409267</v>
      </c>
      <c r="K11" s="2">
        <v>12633268</v>
      </c>
      <c r="L11" s="3">
        <v>0.92269999999999996</v>
      </c>
    </row>
    <row r="12" spans="1:12" x14ac:dyDescent="0.25">
      <c r="A12" t="s">
        <v>18</v>
      </c>
      <c r="B12" s="2">
        <v>22839282</v>
      </c>
      <c r="C12" s="2">
        <v>1049525</v>
      </c>
      <c r="D12" s="2">
        <v>2258274</v>
      </c>
      <c r="E12" s="2">
        <v>99</v>
      </c>
      <c r="F12" s="2">
        <v>38638895</v>
      </c>
      <c r="G12" s="2">
        <v>10108718</v>
      </c>
      <c r="H12" s="3">
        <v>0.73839999999999995</v>
      </c>
      <c r="I12" s="2">
        <v>1080</v>
      </c>
      <c r="J12" s="2">
        <v>155970101</v>
      </c>
      <c r="K12" s="2">
        <v>12730564</v>
      </c>
      <c r="L12" s="3">
        <v>0.91839999999999999</v>
      </c>
    </row>
    <row r="13" spans="1:12" x14ac:dyDescent="0.25">
      <c r="A13" t="s">
        <v>19</v>
      </c>
      <c r="B13" s="2">
        <v>23614955</v>
      </c>
      <c r="C13" s="2">
        <v>1279820</v>
      </c>
      <c r="D13" s="2">
        <v>2512458</v>
      </c>
      <c r="E13" s="2">
        <v>119</v>
      </c>
      <c r="F13" s="2">
        <v>42360904</v>
      </c>
      <c r="G13" s="2">
        <v>10781481</v>
      </c>
      <c r="H13" s="3">
        <v>0.74550000000000005</v>
      </c>
      <c r="I13" s="2">
        <v>1072</v>
      </c>
      <c r="J13" s="2">
        <v>167940437</v>
      </c>
      <c r="K13" s="2">
        <v>12833474</v>
      </c>
      <c r="L13" s="3">
        <v>0.92359999999999998</v>
      </c>
    </row>
    <row r="14" spans="1:12" x14ac:dyDescent="0.25">
      <c r="A14" t="s">
        <v>20</v>
      </c>
      <c r="B14" s="2">
        <v>21910202</v>
      </c>
      <c r="C14" s="2">
        <v>1141035</v>
      </c>
      <c r="D14" s="2">
        <v>2396283</v>
      </c>
      <c r="E14" s="2">
        <v>119</v>
      </c>
      <c r="F14" s="2">
        <v>39474370</v>
      </c>
      <c r="G14" s="2">
        <v>10414011</v>
      </c>
      <c r="H14" s="3">
        <v>0.73619999999999997</v>
      </c>
      <c r="I14" s="2">
        <v>1011</v>
      </c>
      <c r="J14" s="2">
        <v>151372012</v>
      </c>
      <c r="K14" s="2">
        <v>11496191</v>
      </c>
      <c r="L14" s="3">
        <v>0.92410000000000003</v>
      </c>
    </row>
    <row r="15" spans="1:12" x14ac:dyDescent="0.25">
      <c r="A15" t="s">
        <v>21</v>
      </c>
      <c r="B15" s="2">
        <f>SUM(Table11[Total Revenue])</f>
        <v>171994947</v>
      </c>
      <c r="C15" s="2">
        <f>SUM(Table11[Table Promotional])</f>
        <v>8635946</v>
      </c>
      <c r="D15" s="2">
        <f>SUM(Table11[Slot Promotional])</f>
        <v>17142351</v>
      </c>
      <c r="F15" s="2">
        <f>SUM(Table11[Table Drop])</f>
        <v>301604577</v>
      </c>
      <c r="G15" s="2">
        <f>SUM(Table11[Table Revenue])</f>
        <v>76305626</v>
      </c>
      <c r="J15" s="2">
        <f>SUM(Table11[Slot Coin In])</f>
        <v>1218737142</v>
      </c>
      <c r="K15" s="2">
        <f>SUM(Table11[Slot Revenue])</f>
        <v>95689321</v>
      </c>
    </row>
  </sheetData>
  <mergeCells count="1">
    <mergeCell ref="A4:L4"/>
  </mergeCells>
  <pageMargins left="0.25" right="0.25" top="0.25" bottom="0.25" header="0.3" footer="0.3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L15"/>
  <sheetViews>
    <sheetView workbookViewId="0"/>
  </sheetViews>
  <sheetFormatPr defaultRowHeight="15" x14ac:dyDescent="0.25"/>
  <cols>
    <col min="1" max="1" width="10.28515625" customWidth="1"/>
    <col min="2" max="2" width="16.7109375" customWidth="1"/>
    <col min="3" max="3" width="20.28515625" customWidth="1"/>
    <col min="4" max="4" width="18.85546875" customWidth="1"/>
    <col min="5" max="5" width="13.7109375" customWidth="1"/>
    <col min="6" max="6" width="14" customWidth="1"/>
    <col min="7" max="7" width="17" customWidth="1"/>
    <col min="8" max="8" width="17.5703125" customWidth="1"/>
    <col min="9" max="9" width="12.28515625" customWidth="1"/>
    <col min="10" max="10" width="14.140625" customWidth="1"/>
    <col min="11" max="11" width="15.7109375" customWidth="1"/>
    <col min="12" max="12" width="16.140625" customWidth="1"/>
  </cols>
  <sheetData>
    <row r="4" spans="1:12" ht="18.75" x14ac:dyDescent="0.3">
      <c r="A4" s="5" t="s">
        <v>23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</row>
    <row r="7" spans="1:12" x14ac:dyDescent="0.25">
      <c r="A7" t="s">
        <v>13</v>
      </c>
      <c r="B7" s="2">
        <v>17957552</v>
      </c>
      <c r="C7" s="2">
        <v>386125</v>
      </c>
      <c r="D7" s="2">
        <v>2677199</v>
      </c>
      <c r="E7" s="2">
        <v>62</v>
      </c>
      <c r="F7" s="2">
        <v>18181863</v>
      </c>
      <c r="G7" s="2">
        <v>3928516</v>
      </c>
      <c r="H7" s="3">
        <v>0.78390000000000004</v>
      </c>
      <c r="I7" s="2">
        <v>1507</v>
      </c>
      <c r="J7" s="2">
        <v>180269252</v>
      </c>
      <c r="K7" s="2">
        <v>14029036</v>
      </c>
      <c r="L7" s="3">
        <v>0.92220000000000002</v>
      </c>
    </row>
    <row r="8" spans="1:12" x14ac:dyDescent="0.25">
      <c r="A8" t="s">
        <v>14</v>
      </c>
      <c r="B8" s="2">
        <v>17519248</v>
      </c>
      <c r="C8" s="2">
        <v>422768</v>
      </c>
      <c r="D8" s="2">
        <v>2690737</v>
      </c>
      <c r="E8" s="2">
        <v>62</v>
      </c>
      <c r="F8" s="2">
        <v>19365547</v>
      </c>
      <c r="G8" s="2">
        <v>3465891</v>
      </c>
      <c r="H8" s="3">
        <v>0.82099999999999995</v>
      </c>
      <c r="I8" s="2">
        <v>1511</v>
      </c>
      <c r="J8" s="2">
        <v>185600489</v>
      </c>
      <c r="K8" s="2">
        <v>14053357</v>
      </c>
      <c r="L8" s="3">
        <v>0.92430000000000001</v>
      </c>
    </row>
    <row r="9" spans="1:12" x14ac:dyDescent="0.25">
      <c r="A9" t="s">
        <v>15</v>
      </c>
      <c r="B9" s="2">
        <v>24819644</v>
      </c>
      <c r="C9" s="2">
        <v>414910</v>
      </c>
      <c r="D9" s="2">
        <v>3006238</v>
      </c>
      <c r="E9" s="2">
        <v>79</v>
      </c>
      <c r="F9" s="2">
        <v>24166523</v>
      </c>
      <c r="G9" s="2">
        <v>5629820</v>
      </c>
      <c r="H9" s="3">
        <v>0.76700000000000002</v>
      </c>
      <c r="I9" s="2">
        <v>1510</v>
      </c>
      <c r="J9" s="2">
        <v>235935702</v>
      </c>
      <c r="K9" s="2">
        <v>19189824</v>
      </c>
      <c r="L9" s="3">
        <v>0.91869999999999996</v>
      </c>
    </row>
    <row r="10" spans="1:12" x14ac:dyDescent="0.25">
      <c r="A10" t="s">
        <v>16</v>
      </c>
      <c r="B10" s="2">
        <v>24653340</v>
      </c>
      <c r="C10" s="2">
        <v>413385</v>
      </c>
      <c r="D10" s="2">
        <v>2820783</v>
      </c>
      <c r="E10" s="2">
        <v>79</v>
      </c>
      <c r="F10" s="2">
        <v>23441268</v>
      </c>
      <c r="G10" s="2">
        <v>5469916</v>
      </c>
      <c r="H10" s="3">
        <v>0.76670000000000005</v>
      </c>
      <c r="I10" s="2">
        <v>1508</v>
      </c>
      <c r="J10" s="2">
        <v>236971865</v>
      </c>
      <c r="K10" s="2">
        <v>19183424</v>
      </c>
      <c r="L10" s="3">
        <v>0.91900000000000004</v>
      </c>
    </row>
    <row r="11" spans="1:12" x14ac:dyDescent="0.25">
      <c r="A11" t="s">
        <v>17</v>
      </c>
      <c r="B11" s="2">
        <v>23086430</v>
      </c>
      <c r="C11" s="2">
        <v>404275</v>
      </c>
      <c r="D11" s="2">
        <v>3075014</v>
      </c>
      <c r="E11" s="2">
        <v>83</v>
      </c>
      <c r="F11" s="2">
        <v>23749515</v>
      </c>
      <c r="G11" s="2">
        <v>5272881</v>
      </c>
      <c r="H11" s="3">
        <v>0.77800000000000002</v>
      </c>
      <c r="I11" s="2">
        <v>1494</v>
      </c>
      <c r="J11" s="2">
        <v>221594559</v>
      </c>
      <c r="K11" s="2">
        <v>17813549</v>
      </c>
      <c r="L11" s="3">
        <v>0.91959999999999997</v>
      </c>
    </row>
    <row r="12" spans="1:12" x14ac:dyDescent="0.25">
      <c r="A12" t="s">
        <v>18</v>
      </c>
      <c r="B12" s="2">
        <v>23207130</v>
      </c>
      <c r="C12" s="2">
        <v>431970</v>
      </c>
      <c r="D12" s="2">
        <v>3238121</v>
      </c>
      <c r="E12" s="2">
        <v>83</v>
      </c>
      <c r="F12" s="2">
        <v>24345495</v>
      </c>
      <c r="G12" s="2">
        <v>6290954</v>
      </c>
      <c r="H12" s="3">
        <v>0.74160000000000004</v>
      </c>
      <c r="I12" s="2">
        <v>1892</v>
      </c>
      <c r="J12" s="2">
        <v>212875641</v>
      </c>
      <c r="K12" s="2">
        <v>16916176</v>
      </c>
      <c r="L12" s="3">
        <v>0.92049999999999998</v>
      </c>
    </row>
    <row r="13" spans="1:12" x14ac:dyDescent="0.25">
      <c r="A13" t="s">
        <v>19</v>
      </c>
      <c r="B13" s="2">
        <v>24004643</v>
      </c>
      <c r="C13" s="2">
        <v>545198</v>
      </c>
      <c r="D13" s="2">
        <v>3917999</v>
      </c>
      <c r="E13" s="2">
        <v>83</v>
      </c>
      <c r="F13" s="2">
        <v>26135567</v>
      </c>
      <c r="G13" s="2">
        <v>5776105</v>
      </c>
      <c r="H13" s="3">
        <v>0.77900000000000003</v>
      </c>
      <c r="I13" s="2">
        <v>1878</v>
      </c>
      <c r="J13" s="2">
        <v>235216394</v>
      </c>
      <c r="K13" s="2">
        <v>18228538</v>
      </c>
      <c r="L13" s="3">
        <v>0.92249999999999999</v>
      </c>
    </row>
    <row r="14" spans="1:12" x14ac:dyDescent="0.25">
      <c r="A14" t="s">
        <v>20</v>
      </c>
      <c r="B14" s="2">
        <v>21112343</v>
      </c>
      <c r="C14" s="2">
        <v>498895</v>
      </c>
      <c r="D14" s="2">
        <v>3759533</v>
      </c>
      <c r="E14" s="2">
        <v>83</v>
      </c>
      <c r="F14" s="2">
        <v>26487440</v>
      </c>
      <c r="G14" s="2">
        <v>5043808</v>
      </c>
      <c r="H14" s="3">
        <v>0.80959999999999999</v>
      </c>
      <c r="I14" s="2">
        <v>1791</v>
      </c>
      <c r="J14" s="2">
        <v>208021461</v>
      </c>
      <c r="K14" s="2">
        <v>16068535</v>
      </c>
      <c r="L14" s="3">
        <v>0.92279999999999995</v>
      </c>
    </row>
    <row r="15" spans="1:12" x14ac:dyDescent="0.25">
      <c r="A15" t="s">
        <v>21</v>
      </c>
      <c r="B15" s="2">
        <f>SUM(Table12[Total Revenue])</f>
        <v>176360330</v>
      </c>
      <c r="C15" s="2">
        <f>SUM(Table12[Table Promotional])</f>
        <v>3517526</v>
      </c>
      <c r="D15" s="2">
        <f>SUM(Table12[Slot Promotional])</f>
        <v>25185624</v>
      </c>
      <c r="F15" s="2">
        <f>SUM(Table12[Table Drop])</f>
        <v>185873218</v>
      </c>
      <c r="G15" s="2">
        <f>SUM(Table12[Table Revenue])</f>
        <v>40877891</v>
      </c>
      <c r="J15" s="2">
        <f>SUM(Table12[Slot Coin In])</f>
        <v>1716485363</v>
      </c>
      <c r="K15" s="2">
        <f>SUM(Table12[Slot Revenue])</f>
        <v>135482439</v>
      </c>
    </row>
  </sheetData>
  <mergeCells count="1">
    <mergeCell ref="A4:L4"/>
  </mergeCells>
  <pageMargins left="0.25" right="0.25" top="0.25" bottom="0.25" header="0.3" footer="0.3"/>
  <pageSetup orientation="landscape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L15"/>
  <sheetViews>
    <sheetView workbookViewId="0"/>
  </sheetViews>
  <sheetFormatPr defaultRowHeight="15" x14ac:dyDescent="0.25"/>
  <cols>
    <col min="1" max="1" width="10.28515625" customWidth="1"/>
    <col min="2" max="2" width="16.7109375" customWidth="1"/>
    <col min="3" max="3" width="20.28515625" customWidth="1"/>
    <col min="4" max="4" width="18.85546875" customWidth="1"/>
    <col min="5" max="5" width="13.7109375" customWidth="1"/>
    <col min="6" max="6" width="14" customWidth="1"/>
    <col min="7" max="7" width="17" customWidth="1"/>
    <col min="8" max="8" width="17.5703125" customWidth="1"/>
    <col min="9" max="9" width="12.28515625" customWidth="1"/>
    <col min="10" max="10" width="14.140625" customWidth="1"/>
    <col min="11" max="11" width="15.7109375" customWidth="1"/>
    <col min="12" max="12" width="16.140625" customWidth="1"/>
  </cols>
  <sheetData>
    <row r="4" spans="1:12" ht="18.75" x14ac:dyDescent="0.3">
      <c r="A4" s="5" t="s">
        <v>24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</row>
    <row r="7" spans="1:12" x14ac:dyDescent="0.25">
      <c r="A7" t="s">
        <v>13</v>
      </c>
      <c r="B7" s="2">
        <v>12371933</v>
      </c>
      <c r="C7" s="2">
        <v>506171</v>
      </c>
      <c r="D7" s="2">
        <v>1112772</v>
      </c>
      <c r="E7" s="2">
        <v>66</v>
      </c>
      <c r="F7" s="2">
        <v>18099398</v>
      </c>
      <c r="G7" s="2">
        <v>4145414</v>
      </c>
      <c r="H7" s="3">
        <v>0.77100000000000002</v>
      </c>
      <c r="I7" s="2">
        <v>1199</v>
      </c>
      <c r="J7" s="2">
        <v>99950868</v>
      </c>
      <c r="K7" s="2">
        <v>8226519</v>
      </c>
      <c r="L7" s="3">
        <v>0.91769999999999996</v>
      </c>
    </row>
    <row r="8" spans="1:12" x14ac:dyDescent="0.25">
      <c r="A8" t="s">
        <v>14</v>
      </c>
      <c r="B8" s="2">
        <v>14257428</v>
      </c>
      <c r="C8" s="2">
        <v>675599</v>
      </c>
      <c r="D8" s="2">
        <v>1453616</v>
      </c>
      <c r="E8" s="2">
        <v>66</v>
      </c>
      <c r="F8" s="2">
        <v>20441587</v>
      </c>
      <c r="G8" s="2">
        <v>4707102</v>
      </c>
      <c r="H8" s="3">
        <v>0.76970000000000005</v>
      </c>
      <c r="I8" s="2">
        <v>1074</v>
      </c>
      <c r="J8" s="2">
        <v>116990208</v>
      </c>
      <c r="K8" s="2">
        <v>9550326</v>
      </c>
      <c r="L8" s="3">
        <v>0.91839999999999999</v>
      </c>
    </row>
    <row r="9" spans="1:12" x14ac:dyDescent="0.25">
      <c r="A9" t="s">
        <v>15</v>
      </c>
      <c r="B9" s="2">
        <v>20671356</v>
      </c>
      <c r="C9" s="2">
        <v>847834</v>
      </c>
      <c r="D9" s="2">
        <v>1868867</v>
      </c>
      <c r="E9" s="2">
        <v>85</v>
      </c>
      <c r="F9" s="2">
        <v>27261456</v>
      </c>
      <c r="G9" s="2">
        <v>5521348</v>
      </c>
      <c r="H9" s="3">
        <v>0.79749999999999999</v>
      </c>
      <c r="I9" s="2">
        <v>1068</v>
      </c>
      <c r="J9" s="2">
        <v>171900593</v>
      </c>
      <c r="K9" s="2">
        <v>15150008</v>
      </c>
      <c r="L9" s="3">
        <v>0.91190000000000004</v>
      </c>
    </row>
    <row r="10" spans="1:12" x14ac:dyDescent="0.25">
      <c r="A10" t="s">
        <v>16</v>
      </c>
      <c r="B10" s="2">
        <v>21280100</v>
      </c>
      <c r="C10" s="2">
        <v>851955</v>
      </c>
      <c r="D10" s="2">
        <v>2079380</v>
      </c>
      <c r="E10" s="2">
        <v>88</v>
      </c>
      <c r="F10" s="2">
        <v>28042677</v>
      </c>
      <c r="G10" s="2">
        <v>7251155</v>
      </c>
      <c r="H10" s="3">
        <v>0.74139999999999995</v>
      </c>
      <c r="I10" s="2">
        <v>1085</v>
      </c>
      <c r="J10" s="2">
        <v>166066250</v>
      </c>
      <c r="K10" s="2">
        <v>14028945</v>
      </c>
      <c r="L10" s="3">
        <v>0.91549999999999998</v>
      </c>
    </row>
    <row r="11" spans="1:12" x14ac:dyDescent="0.25">
      <c r="A11" t="s">
        <v>17</v>
      </c>
      <c r="B11" s="2">
        <v>19729708</v>
      </c>
      <c r="C11" s="2">
        <v>696280</v>
      </c>
      <c r="D11" s="2">
        <v>2206373</v>
      </c>
      <c r="E11" s="2">
        <v>96</v>
      </c>
      <c r="F11" s="2">
        <v>27366687</v>
      </c>
      <c r="G11" s="2">
        <v>6228711</v>
      </c>
      <c r="H11" s="3">
        <v>0.77239999999999998</v>
      </c>
      <c r="I11" s="2">
        <v>1080</v>
      </c>
      <c r="J11" s="2">
        <v>161029999</v>
      </c>
      <c r="K11" s="2">
        <v>13500997</v>
      </c>
      <c r="L11" s="3">
        <v>0.91620000000000001</v>
      </c>
    </row>
    <row r="12" spans="1:12" x14ac:dyDescent="0.25">
      <c r="A12" t="s">
        <v>18</v>
      </c>
      <c r="B12" s="2">
        <v>19398889</v>
      </c>
      <c r="C12" s="2">
        <v>710091</v>
      </c>
      <c r="D12" s="2">
        <v>1980769</v>
      </c>
      <c r="E12" s="2">
        <v>96</v>
      </c>
      <c r="F12" s="2">
        <v>26829506</v>
      </c>
      <c r="G12" s="2">
        <v>6269589</v>
      </c>
      <c r="H12" s="3">
        <v>0.76629999999999998</v>
      </c>
      <c r="I12" s="2">
        <v>1420</v>
      </c>
      <c r="J12" s="2">
        <v>154524518</v>
      </c>
      <c r="K12" s="2">
        <v>13129300</v>
      </c>
      <c r="L12" s="3">
        <v>0.91500000000000004</v>
      </c>
    </row>
    <row r="13" spans="1:12" x14ac:dyDescent="0.25">
      <c r="A13" t="s">
        <v>19</v>
      </c>
      <c r="B13" s="2">
        <v>21518481</v>
      </c>
      <c r="C13" s="2">
        <v>1268224</v>
      </c>
      <c r="D13" s="2">
        <v>2437586</v>
      </c>
      <c r="E13" s="2">
        <v>112</v>
      </c>
      <c r="F13" s="2">
        <v>30023858</v>
      </c>
      <c r="G13" s="2">
        <v>7768431</v>
      </c>
      <c r="H13" s="3">
        <v>0.74129999999999996</v>
      </c>
      <c r="I13" s="2">
        <v>1557</v>
      </c>
      <c r="J13" s="2">
        <v>170910928</v>
      </c>
      <c r="K13" s="2">
        <v>13750050</v>
      </c>
      <c r="L13" s="3">
        <v>0.91949999999999998</v>
      </c>
    </row>
    <row r="14" spans="1:12" x14ac:dyDescent="0.25">
      <c r="A14" t="s">
        <v>20</v>
      </c>
      <c r="B14" s="2">
        <v>19945666</v>
      </c>
      <c r="C14" s="2">
        <v>837904</v>
      </c>
      <c r="D14" s="2">
        <v>1827323</v>
      </c>
      <c r="E14" s="2">
        <v>102</v>
      </c>
      <c r="F14" s="2">
        <v>29415403</v>
      </c>
      <c r="G14" s="2">
        <v>7065485</v>
      </c>
      <c r="H14" s="3">
        <v>0.75980000000000003</v>
      </c>
      <c r="I14" s="2">
        <v>1569</v>
      </c>
      <c r="J14" s="2">
        <v>156394603</v>
      </c>
      <c r="K14" s="2">
        <v>12880181</v>
      </c>
      <c r="L14" s="3">
        <v>0.91759999999999997</v>
      </c>
    </row>
    <row r="15" spans="1:12" x14ac:dyDescent="0.25">
      <c r="A15" t="s">
        <v>21</v>
      </c>
      <c r="B15" s="2">
        <f>SUM(Table13[Total Revenue])</f>
        <v>149173561</v>
      </c>
      <c r="C15" s="2">
        <f>SUM(Table13[Table Promotional])</f>
        <v>6394058</v>
      </c>
      <c r="D15" s="2">
        <f>SUM(Table13[Slot Promotional])</f>
        <v>14966686</v>
      </c>
      <c r="F15" s="2">
        <f>SUM(Table13[Table Drop])</f>
        <v>207480572</v>
      </c>
      <c r="G15" s="2">
        <f>SUM(Table13[Table Revenue])</f>
        <v>48957235</v>
      </c>
      <c r="J15" s="2">
        <f>SUM(Table13[Slot Coin In])</f>
        <v>1197767967</v>
      </c>
      <c r="K15" s="2">
        <f>SUM(Table13[Slot Revenue])</f>
        <v>100216326</v>
      </c>
    </row>
  </sheetData>
  <mergeCells count="1">
    <mergeCell ref="A4:L4"/>
  </mergeCells>
  <pageMargins left="0.25" right="0.25" top="0.25" bottom="0.25" header="0.3" footer="0.3"/>
  <pageSetup orientation="landscape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4:L15"/>
  <sheetViews>
    <sheetView workbookViewId="0"/>
  </sheetViews>
  <sheetFormatPr defaultRowHeight="15" x14ac:dyDescent="0.25"/>
  <cols>
    <col min="1" max="1" width="10.28515625" customWidth="1"/>
    <col min="2" max="2" width="16.7109375" customWidth="1"/>
    <col min="3" max="3" width="20.28515625" customWidth="1"/>
    <col min="4" max="4" width="18.85546875" customWidth="1"/>
    <col min="5" max="5" width="13.7109375" customWidth="1"/>
    <col min="6" max="6" width="14" customWidth="1"/>
    <col min="7" max="7" width="17" customWidth="1"/>
    <col min="8" max="8" width="17.5703125" customWidth="1"/>
    <col min="9" max="9" width="12.28515625" customWidth="1"/>
    <col min="10" max="10" width="14.140625" customWidth="1"/>
    <col min="11" max="11" width="15.7109375" customWidth="1"/>
    <col min="12" max="12" width="16.140625" customWidth="1"/>
  </cols>
  <sheetData>
    <row r="4" spans="1:12" ht="18.75" x14ac:dyDescent="0.3">
      <c r="A4" s="5" t="s">
        <v>25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</row>
    <row r="7" spans="1:12" x14ac:dyDescent="0.25">
      <c r="A7" t="s">
        <v>13</v>
      </c>
      <c r="B7" s="2">
        <v>18012743</v>
      </c>
      <c r="C7" s="2">
        <v>311500</v>
      </c>
      <c r="D7" s="2">
        <v>2503839</v>
      </c>
      <c r="E7" s="2">
        <v>50</v>
      </c>
      <c r="F7" s="2">
        <v>11425470</v>
      </c>
      <c r="G7" s="2">
        <v>2291041</v>
      </c>
      <c r="H7" s="3">
        <v>0.79949999999999999</v>
      </c>
      <c r="I7" s="2">
        <v>1284</v>
      </c>
      <c r="J7" s="2">
        <v>187204969</v>
      </c>
      <c r="K7" s="2">
        <v>15721702</v>
      </c>
      <c r="L7" s="3">
        <v>0.91600000000000004</v>
      </c>
    </row>
    <row r="8" spans="1:12" x14ac:dyDescent="0.25">
      <c r="A8" t="s">
        <v>14</v>
      </c>
      <c r="B8" s="2">
        <v>17492670</v>
      </c>
      <c r="C8" s="2">
        <v>261075</v>
      </c>
      <c r="D8" s="2">
        <v>2133050</v>
      </c>
      <c r="E8" s="2">
        <v>50</v>
      </c>
      <c r="F8" s="2">
        <v>10295487</v>
      </c>
      <c r="G8" s="2">
        <v>2427316</v>
      </c>
      <c r="H8" s="3">
        <v>0.76419999999999999</v>
      </c>
      <c r="I8" s="2">
        <v>1303</v>
      </c>
      <c r="J8" s="2">
        <v>177192631</v>
      </c>
      <c r="K8" s="2">
        <v>15065354</v>
      </c>
      <c r="L8" s="3">
        <v>0.91500000000000004</v>
      </c>
    </row>
    <row r="9" spans="1:12" x14ac:dyDescent="0.25">
      <c r="A9" t="s">
        <v>15</v>
      </c>
      <c r="B9" s="2">
        <v>23931251</v>
      </c>
      <c r="C9" s="2">
        <v>268185</v>
      </c>
      <c r="D9" s="2">
        <v>2374321</v>
      </c>
      <c r="E9" s="2">
        <v>69</v>
      </c>
      <c r="F9" s="2">
        <v>13249172</v>
      </c>
      <c r="G9" s="2">
        <v>3321639</v>
      </c>
      <c r="H9" s="3">
        <v>0.74929999999999997</v>
      </c>
      <c r="I9" s="2">
        <v>1307</v>
      </c>
      <c r="J9" s="2">
        <v>232729061</v>
      </c>
      <c r="K9" s="2">
        <v>20609612</v>
      </c>
      <c r="L9" s="3">
        <v>0.91139999999999999</v>
      </c>
    </row>
    <row r="10" spans="1:12" x14ac:dyDescent="0.25">
      <c r="A10" t="s">
        <v>16</v>
      </c>
      <c r="B10" s="2">
        <v>22562381</v>
      </c>
      <c r="C10" s="2">
        <v>243260</v>
      </c>
      <c r="D10" s="2">
        <v>2491484</v>
      </c>
      <c r="E10" s="2">
        <v>69</v>
      </c>
      <c r="F10" s="2">
        <v>11964941</v>
      </c>
      <c r="G10" s="2">
        <v>3167829</v>
      </c>
      <c r="H10" s="3">
        <v>0.73519999999999996</v>
      </c>
      <c r="I10" s="2">
        <v>1254</v>
      </c>
      <c r="J10" s="2">
        <v>224961709</v>
      </c>
      <c r="K10" s="2">
        <v>19394552</v>
      </c>
      <c r="L10" s="3">
        <v>0.91379999999999995</v>
      </c>
    </row>
    <row r="11" spans="1:12" x14ac:dyDescent="0.25">
      <c r="A11" t="s">
        <v>17</v>
      </c>
      <c r="B11" s="2">
        <v>21556158</v>
      </c>
      <c r="C11" s="2">
        <v>245050</v>
      </c>
      <c r="D11" s="2">
        <v>2219260</v>
      </c>
      <c r="E11" s="2">
        <v>69</v>
      </c>
      <c r="F11" s="2">
        <v>12326923</v>
      </c>
      <c r="G11" s="2">
        <v>3283097</v>
      </c>
      <c r="H11" s="3">
        <v>0.73370000000000002</v>
      </c>
      <c r="I11" s="2">
        <v>1284</v>
      </c>
      <c r="J11" s="2">
        <v>214492312</v>
      </c>
      <c r="K11" s="2">
        <v>18273061</v>
      </c>
      <c r="L11" s="3">
        <v>0.91479999999999995</v>
      </c>
    </row>
    <row r="12" spans="1:12" x14ac:dyDescent="0.25">
      <c r="A12" t="s">
        <v>18</v>
      </c>
      <c r="B12" s="2">
        <v>19270030</v>
      </c>
      <c r="C12" s="2">
        <v>285050</v>
      </c>
      <c r="D12" s="2">
        <v>2280997</v>
      </c>
      <c r="E12" s="2">
        <v>69</v>
      </c>
      <c r="F12" s="2">
        <v>12006279</v>
      </c>
      <c r="G12" s="2">
        <v>2770840</v>
      </c>
      <c r="H12" s="3">
        <v>0.76919999999999999</v>
      </c>
      <c r="I12" s="2">
        <v>1284</v>
      </c>
      <c r="J12" s="2">
        <v>199516581</v>
      </c>
      <c r="K12" s="2">
        <v>16499190</v>
      </c>
      <c r="L12" s="3">
        <v>0.9173</v>
      </c>
    </row>
    <row r="13" spans="1:12" x14ac:dyDescent="0.25">
      <c r="A13" t="s">
        <v>19</v>
      </c>
      <c r="B13" s="2">
        <v>21369370</v>
      </c>
      <c r="C13" s="2">
        <v>288406</v>
      </c>
      <c r="D13" s="2">
        <v>3006097</v>
      </c>
      <c r="E13" s="2">
        <v>69</v>
      </c>
      <c r="F13" s="2">
        <v>12881650</v>
      </c>
      <c r="G13" s="2">
        <v>2936401</v>
      </c>
      <c r="H13" s="3">
        <v>0.77200000000000002</v>
      </c>
      <c r="I13" s="2">
        <v>1284</v>
      </c>
      <c r="J13" s="2">
        <v>218400983</v>
      </c>
      <c r="K13" s="2">
        <v>18432969</v>
      </c>
      <c r="L13" s="3">
        <v>0.91559999999999997</v>
      </c>
    </row>
    <row r="14" spans="1:12" x14ac:dyDescent="0.25">
      <c r="A14" t="s">
        <v>20</v>
      </c>
      <c r="B14" s="2">
        <v>19509141</v>
      </c>
      <c r="C14" s="2">
        <v>251897</v>
      </c>
      <c r="D14" s="2">
        <v>2507285</v>
      </c>
      <c r="E14" s="2">
        <v>69</v>
      </c>
      <c r="F14" s="2">
        <v>11875257</v>
      </c>
      <c r="G14" s="2">
        <v>2586788</v>
      </c>
      <c r="H14" s="3">
        <v>0.78220000000000001</v>
      </c>
      <c r="I14" s="2">
        <v>1284</v>
      </c>
      <c r="J14" s="2">
        <v>200015670</v>
      </c>
      <c r="K14" s="2">
        <v>16922353</v>
      </c>
      <c r="L14" s="3">
        <v>0.91539999999999999</v>
      </c>
    </row>
    <row r="15" spans="1:12" x14ac:dyDescent="0.25">
      <c r="A15" t="s">
        <v>21</v>
      </c>
      <c r="B15" s="2">
        <f>SUM(Table14[Total Revenue])</f>
        <v>163703744</v>
      </c>
      <c r="C15" s="2">
        <f>SUM(Table14[Table Promotional])</f>
        <v>2154423</v>
      </c>
      <c r="D15" s="2">
        <f>SUM(Table14[Slot Promotional])</f>
        <v>19516333</v>
      </c>
      <c r="F15" s="2">
        <f>SUM(Table14[Table Drop])</f>
        <v>96025179</v>
      </c>
      <c r="G15" s="2">
        <f>SUM(Table14[Table Revenue])</f>
        <v>22784951</v>
      </c>
      <c r="J15" s="2">
        <f>SUM(Table14[Slot Coin In])</f>
        <v>1654513916</v>
      </c>
      <c r="K15" s="2">
        <f>SUM(Table14[Slot Revenue])</f>
        <v>140918793</v>
      </c>
    </row>
  </sheetData>
  <mergeCells count="1">
    <mergeCell ref="A4:L4"/>
  </mergeCells>
  <pageMargins left="0.25" right="0.25" top="0.25" bottom="0.25" header="0.3" footer="0.3"/>
  <pageSetup orientation="landscape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4:L19"/>
  <sheetViews>
    <sheetView workbookViewId="0"/>
  </sheetViews>
  <sheetFormatPr defaultRowHeight="15" x14ac:dyDescent="0.25"/>
  <sheetData>
    <row r="4" spans="1:12" ht="18.75" x14ac:dyDescent="0.3">
      <c r="A4" s="5" t="s">
        <v>26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x14ac:dyDescent="0.25">
      <c r="B6" t="s">
        <v>27</v>
      </c>
    </row>
    <row r="7" spans="1:12" x14ac:dyDescent="0.25">
      <c r="B7" t="s">
        <v>28</v>
      </c>
    </row>
    <row r="8" spans="1:12" x14ac:dyDescent="0.25">
      <c r="B8" t="s">
        <v>29</v>
      </c>
    </row>
    <row r="9" spans="1:12" x14ac:dyDescent="0.25">
      <c r="B9" t="s">
        <v>30</v>
      </c>
    </row>
    <row r="10" spans="1:12" x14ac:dyDescent="0.25">
      <c r="B10" t="s">
        <v>31</v>
      </c>
    </row>
    <row r="11" spans="1:12" x14ac:dyDescent="0.25">
      <c r="B11" t="s">
        <v>32</v>
      </c>
    </row>
    <row r="12" spans="1:12" x14ac:dyDescent="0.25">
      <c r="B12" t="s">
        <v>33</v>
      </c>
    </row>
    <row r="13" spans="1:12" x14ac:dyDescent="0.25">
      <c r="B13" t="s">
        <v>34</v>
      </c>
    </row>
    <row r="14" spans="1:12" x14ac:dyDescent="0.25">
      <c r="B14" t="s">
        <v>35</v>
      </c>
    </row>
    <row r="15" spans="1:12" x14ac:dyDescent="0.25">
      <c r="B15" t="s">
        <v>36</v>
      </c>
    </row>
    <row r="16" spans="1:12" x14ac:dyDescent="0.25">
      <c r="B16" t="s">
        <v>37</v>
      </c>
    </row>
    <row r="17" spans="2:2" x14ac:dyDescent="0.25">
      <c r="B17" t="s">
        <v>38</v>
      </c>
    </row>
    <row r="18" spans="2:2" x14ac:dyDescent="0.25">
      <c r="B18" s="4" t="s">
        <v>39</v>
      </c>
    </row>
    <row r="19" spans="2:2" x14ac:dyDescent="0.25">
      <c r="B19" s="4" t="s">
        <v>40</v>
      </c>
    </row>
  </sheetData>
  <mergeCells count="1">
    <mergeCell ref="A4:L4"/>
  </mergeCells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STATEWIDE</vt:lpstr>
      <vt:lpstr>JACK CLEVELAND</vt:lpstr>
      <vt:lpstr>HOLLYWOOD COLUMBUS</vt:lpstr>
      <vt:lpstr>HARD ROCK CINCINNATI</vt:lpstr>
      <vt:lpstr>HOLLYWOOD TOLEDO</vt:lpstr>
      <vt:lpstr>REVENUE REPORTING 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Donahue, Craig</dc:creator>
  <cp:lastModifiedBy>Franks, Jessica</cp:lastModifiedBy>
  <dcterms:created xsi:type="dcterms:W3CDTF">2021-09-03T15:13:44Z</dcterms:created>
  <dcterms:modified xsi:type="dcterms:W3CDTF">2021-09-07T16:03:38Z</dcterms:modified>
</cp:coreProperties>
</file>